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2240" windowHeight="92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1" l="1"/>
  <c r="K30" i="1"/>
  <c r="H30" i="1"/>
  <c r="B30" i="1"/>
  <c r="E30" i="1"/>
  <c r="J28" i="1"/>
  <c r="M28" i="1"/>
  <c r="P28" i="1"/>
  <c r="G28" i="1"/>
  <c r="D28" i="1"/>
  <c r="J25" i="1"/>
  <c r="M25" i="1"/>
  <c r="P25" i="1"/>
  <c r="G25" i="1"/>
  <c r="D25" i="1"/>
  <c r="M19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3" i="1"/>
  <c r="J19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3" i="1"/>
  <c r="G19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3" i="1"/>
  <c r="D19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3" i="1"/>
  <c r="P19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3" i="1"/>
  <c r="C3" i="1"/>
  <c r="N19" i="1"/>
  <c r="N21" i="1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4" i="1"/>
  <c r="O3" i="1"/>
  <c r="K19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3" i="1"/>
  <c r="E19" i="1"/>
  <c r="H19" i="1"/>
  <c r="H21" i="1" s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4" i="1"/>
  <c r="I3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4" i="1"/>
  <c r="F3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4" i="1"/>
  <c r="N22" i="1"/>
  <c r="K22" i="1"/>
  <c r="H22" i="1"/>
  <c r="E22" i="1"/>
  <c r="B22" i="1"/>
  <c r="E21" i="1"/>
  <c r="K21" i="1"/>
  <c r="B19" i="1"/>
  <c r="B21" i="1" s="1"/>
</calcChain>
</file>

<file path=xl/sharedStrings.xml><?xml version="1.0" encoding="utf-8"?>
<sst xmlns="http://schemas.openxmlformats.org/spreadsheetml/2006/main" count="57" uniqueCount="21">
  <si>
    <t>American Indian / Alaska Native (includes Hispanic)</t>
  </si>
  <si>
    <t>Asian / Pacific Islander (includes Hispanic)</t>
  </si>
  <si>
    <t>Black (includes Hispanic)</t>
  </si>
  <si>
    <t>Hispanic (any race)</t>
  </si>
  <si>
    <t>White (includes Hispanic)</t>
  </si>
  <si>
    <t>Year of Diagnosis</t>
  </si>
  <si>
    <t>Rate per 100,000</t>
  </si>
  <si>
    <t>National Cancer Institute (2018) Lung and bronchus cancer. Retrieved from Janary 8, 2019 from https://seer.cancer.gov/explorer/application.php?site=47&amp;data_type=1&amp;graph_type=2&amp;compareBy=race&amp;chk_sex_1=1&amp;chk_race_5=5&amp;chk_race_4=4&amp;chk_race_3=3&amp;chk_race_6=6&amp;chk_race_2=2&amp;chk_age_range_1=1&amp;chk_data_type_1=1&amp;advopt_precision=1&amp;advopt_display=1&amp;showDataFor=sex_1_and_age_range_1_and_data_type_1</t>
  </si>
  <si>
    <t xml:space="preserve"> </t>
  </si>
  <si>
    <t>Sum</t>
  </si>
  <si>
    <t>Mean = Sum/N</t>
  </si>
  <si>
    <t>N = 16</t>
  </si>
  <si>
    <t>median = Mid value</t>
  </si>
  <si>
    <t>Mode = Most repeated</t>
  </si>
  <si>
    <t>None</t>
  </si>
  <si>
    <r>
      <t>Variance = Sum(d)</t>
    </r>
    <r>
      <rPr>
        <vertAlign val="superscript"/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>/N)</t>
    </r>
  </si>
  <si>
    <t>Where d = x-mean</t>
  </si>
  <si>
    <t>d</t>
  </si>
  <si>
    <r>
      <t>d</t>
    </r>
    <r>
      <rPr>
        <vertAlign val="superscript"/>
        <sz val="12"/>
        <color theme="1"/>
        <rFont val="Times New Roman"/>
        <family val="1"/>
      </rPr>
      <t>2</t>
    </r>
  </si>
  <si>
    <t>Std Dev. = √Variance</t>
  </si>
  <si>
    <t>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</si>
</sst>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DDDDDD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DDDDDD"/>
      </left>
      <right/>
      <top style="medium">
        <color rgb="FFDDDDDD"/>
      </top>
      <bottom style="thin">
        <color indexed="64"/>
      </bottom>
      <diagonal/>
    </border>
    <border>
      <left/>
      <right/>
      <top style="medium">
        <color rgb="FFDDDDDD"/>
      </top>
      <bottom style="thin">
        <color indexed="64"/>
      </bottom>
      <diagonal/>
    </border>
    <border>
      <left/>
      <right style="medium">
        <color rgb="FFDDDDDD"/>
      </right>
      <top style="medium">
        <color rgb="FFDDDDDD"/>
      </top>
      <bottom style="thin">
        <color indexed="64"/>
      </bottom>
      <diagonal/>
    </border>
    <border>
      <left style="medium">
        <color rgb="FFBBBBBB"/>
      </left>
      <right/>
      <top style="medium">
        <color rgb="FFDDDDDD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0" fontId="2" fillId="3" borderId="2" xfId="0" applyFont="1" applyFill="1" applyBorder="1" applyAlignment="1">
      <alignment horizontal="right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5" fillId="0" borderId="0" xfId="0" applyFont="1"/>
    <xf numFmtId="0" fontId="4" fillId="0" borderId="3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2" fontId="2" fillId="0" borderId="0" xfId="0" applyNumberFormat="1" applyFont="1"/>
    <xf numFmtId="2" fontId="4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2" borderId="9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 applyAlignment="1"/>
    <xf numFmtId="0" fontId="2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topLeftCell="B1" workbookViewId="0">
      <selection activeCell="K1" sqref="K1:M1"/>
    </sheetView>
  </sheetViews>
  <sheetFormatPr defaultRowHeight="15" x14ac:dyDescent="0.25"/>
  <cols>
    <col min="1" max="1" width="18.42578125" customWidth="1"/>
    <col min="2" max="2" width="11.5703125" customWidth="1"/>
    <col min="3" max="3" width="7.140625" customWidth="1"/>
    <col min="4" max="4" width="7.5703125" customWidth="1"/>
    <col min="5" max="5" width="12.140625" customWidth="1"/>
    <col min="6" max="6" width="5.85546875" customWidth="1"/>
    <col min="7" max="7" width="8.85546875" customWidth="1"/>
    <col min="8" max="8" width="11.28515625" customWidth="1"/>
    <col min="9" max="9" width="6.5703125" customWidth="1"/>
    <col min="10" max="10" width="7" customWidth="1"/>
    <col min="11" max="11" width="11.42578125" customWidth="1"/>
    <col min="12" max="12" width="7.140625" customWidth="1"/>
    <col min="13" max="13" width="7.5703125" customWidth="1"/>
    <col min="14" max="14" width="9.140625" customWidth="1"/>
    <col min="15" max="15" width="7" customWidth="1"/>
    <col min="16" max="16" width="7.5703125" customWidth="1"/>
    <col min="17" max="17" width="71.7109375" customWidth="1"/>
    <col min="24" max="24" width="23.5703125" customWidth="1"/>
  </cols>
  <sheetData>
    <row r="1" spans="1:23" ht="123.75" customHeight="1" x14ac:dyDescent="0.25">
      <c r="A1" s="2"/>
      <c r="B1" s="14" t="s">
        <v>0</v>
      </c>
      <c r="C1" s="15"/>
      <c r="D1" s="16"/>
      <c r="E1" s="20" t="s">
        <v>1</v>
      </c>
      <c r="F1" s="15"/>
      <c r="G1" s="16"/>
      <c r="H1" s="20" t="s">
        <v>2</v>
      </c>
      <c r="I1" s="15"/>
      <c r="J1" s="16"/>
      <c r="K1" s="20" t="s">
        <v>3</v>
      </c>
      <c r="L1" s="15"/>
      <c r="M1" s="16"/>
      <c r="N1" s="18" t="s">
        <v>4</v>
      </c>
      <c r="O1" s="19"/>
      <c r="Q1" s="17" t="s">
        <v>7</v>
      </c>
      <c r="R1" s="17"/>
      <c r="S1" s="17"/>
      <c r="T1" s="17"/>
      <c r="U1" s="17"/>
      <c r="V1" s="17"/>
      <c r="W1" s="17"/>
    </row>
    <row r="2" spans="1:23" ht="31.5" x14ac:dyDescent="0.25">
      <c r="A2" s="4" t="s">
        <v>5</v>
      </c>
      <c r="B2" s="4" t="s">
        <v>6</v>
      </c>
      <c r="C2" s="4" t="s">
        <v>17</v>
      </c>
      <c r="D2" s="4" t="s">
        <v>18</v>
      </c>
      <c r="E2" s="4" t="s">
        <v>6</v>
      </c>
      <c r="F2" s="4" t="s">
        <v>17</v>
      </c>
      <c r="G2" s="4" t="s">
        <v>18</v>
      </c>
      <c r="H2" s="4" t="s">
        <v>6</v>
      </c>
      <c r="I2" s="4" t="s">
        <v>17</v>
      </c>
      <c r="J2" s="4" t="s">
        <v>18</v>
      </c>
      <c r="K2" s="4" t="s">
        <v>6</v>
      </c>
      <c r="L2" s="4" t="s">
        <v>17</v>
      </c>
      <c r="M2" s="4" t="s">
        <v>18</v>
      </c>
      <c r="N2" s="4" t="s">
        <v>6</v>
      </c>
      <c r="O2" s="4" t="s">
        <v>17</v>
      </c>
      <c r="P2" s="4" t="s">
        <v>18</v>
      </c>
    </row>
    <row r="3" spans="1:23" ht="15.75" x14ac:dyDescent="0.25">
      <c r="A3" s="5">
        <v>2000</v>
      </c>
      <c r="B3" s="6">
        <v>45.7</v>
      </c>
      <c r="C3" s="7">
        <f>(B3-43.28)</f>
        <v>2.4200000000000017</v>
      </c>
      <c r="D3" s="7">
        <f>(C3*C3)</f>
        <v>5.8564000000000078</v>
      </c>
      <c r="E3" s="6">
        <v>41.8</v>
      </c>
      <c r="F3" s="6">
        <f>(E3-38.51)</f>
        <v>3.2899999999999991</v>
      </c>
      <c r="G3" s="7">
        <f>(F3*F3)</f>
        <v>10.824099999999994</v>
      </c>
      <c r="H3" s="6">
        <v>77.8</v>
      </c>
      <c r="I3" s="6">
        <f>(H3-70.07)</f>
        <v>7.730000000000004</v>
      </c>
      <c r="J3" s="7">
        <f>(I3*I3)</f>
        <v>59.752900000000061</v>
      </c>
      <c r="K3" s="6">
        <v>34.200000000000003</v>
      </c>
      <c r="L3" s="6">
        <f>(K3-31.49)</f>
        <v>2.7100000000000044</v>
      </c>
      <c r="M3" s="6">
        <f>(L3*L3)</f>
        <v>7.3441000000000241</v>
      </c>
      <c r="N3" s="6">
        <v>68.8</v>
      </c>
      <c r="O3" s="3">
        <f>(N3-62.73)</f>
        <v>6.07</v>
      </c>
      <c r="P3" s="1">
        <f>(O3*O3)</f>
        <v>36.844900000000003</v>
      </c>
    </row>
    <row r="4" spans="1:23" ht="15.75" x14ac:dyDescent="0.25">
      <c r="A4" s="5">
        <v>2001</v>
      </c>
      <c r="B4" s="6">
        <v>47.9</v>
      </c>
      <c r="C4" s="7">
        <f>(B4-43.28)</f>
        <v>4.6199999999999974</v>
      </c>
      <c r="D4" s="7">
        <f t="shared" ref="D4:D18" si="0">(C4*C4)</f>
        <v>21.344399999999975</v>
      </c>
      <c r="E4" s="6">
        <v>41</v>
      </c>
      <c r="F4" s="6">
        <f>(E4-38.51)</f>
        <v>2.490000000000002</v>
      </c>
      <c r="G4" s="7">
        <f t="shared" ref="G4:G18" si="1">(F4*F4)</f>
        <v>6.2001000000000097</v>
      </c>
      <c r="H4" s="6">
        <v>79</v>
      </c>
      <c r="I4" s="6">
        <f>(H4-70.07)</f>
        <v>8.9300000000000068</v>
      </c>
      <c r="J4" s="7">
        <f t="shared" ref="J4:J18" si="2">(I4*I4)</f>
        <v>79.744900000000115</v>
      </c>
      <c r="K4" s="6">
        <v>34.1</v>
      </c>
      <c r="L4" s="6">
        <f t="shared" ref="L4:L18" si="3">(K4-31.49)</f>
        <v>2.610000000000003</v>
      </c>
      <c r="M4" s="6">
        <f t="shared" ref="M4:M18" si="4">(L4*L4)</f>
        <v>6.8121000000000151</v>
      </c>
      <c r="N4" s="6">
        <v>68.7</v>
      </c>
      <c r="O4" s="3">
        <f>(N4-62.73)</f>
        <v>5.970000000000006</v>
      </c>
      <c r="P4" s="1">
        <f t="shared" ref="P4:P18" si="5">(O4*O4)</f>
        <v>35.640900000000073</v>
      </c>
    </row>
    <row r="5" spans="1:23" ht="15.75" x14ac:dyDescent="0.25">
      <c r="A5" s="5">
        <v>2002</v>
      </c>
      <c r="B5" s="6">
        <v>44.6</v>
      </c>
      <c r="C5" s="7">
        <f t="shared" ref="C5:C18" si="6">(B5-43.28)</f>
        <v>1.3200000000000003</v>
      </c>
      <c r="D5" s="7">
        <f t="shared" si="0"/>
        <v>1.7424000000000008</v>
      </c>
      <c r="E5" s="6">
        <v>40.4</v>
      </c>
      <c r="F5" s="6">
        <f t="shared" ref="F5:F18" si="7">(E5-38.51)</f>
        <v>1.8900000000000006</v>
      </c>
      <c r="G5" s="7">
        <f t="shared" si="1"/>
        <v>3.5721000000000021</v>
      </c>
      <c r="H5" s="6">
        <v>75.8</v>
      </c>
      <c r="I5" s="6">
        <f t="shared" ref="I5:I18" si="8">(H5-70.07)</f>
        <v>5.730000000000004</v>
      </c>
      <c r="J5" s="7">
        <f t="shared" si="2"/>
        <v>32.832900000000045</v>
      </c>
      <c r="K5" s="6">
        <v>34.1</v>
      </c>
      <c r="L5" s="6">
        <f t="shared" si="3"/>
        <v>2.610000000000003</v>
      </c>
      <c r="M5" s="6">
        <f t="shared" si="4"/>
        <v>6.8121000000000151</v>
      </c>
      <c r="N5" s="6">
        <v>68</v>
      </c>
      <c r="O5" s="3">
        <f t="shared" ref="O5:O18" si="9">(N5-62.73)</f>
        <v>5.2700000000000031</v>
      </c>
      <c r="P5" s="1">
        <f t="shared" si="5"/>
        <v>27.772900000000032</v>
      </c>
    </row>
    <row r="6" spans="1:23" ht="15.75" x14ac:dyDescent="0.25">
      <c r="A6" s="5">
        <v>2003</v>
      </c>
      <c r="B6" s="6">
        <v>50</v>
      </c>
      <c r="C6" s="7">
        <f t="shared" si="6"/>
        <v>6.7199999999999989</v>
      </c>
      <c r="D6" s="7">
        <f t="shared" si="0"/>
        <v>45.158399999999986</v>
      </c>
      <c r="E6" s="6">
        <v>40.9</v>
      </c>
      <c r="F6" s="6">
        <f t="shared" si="7"/>
        <v>2.3900000000000006</v>
      </c>
      <c r="G6" s="7">
        <f t="shared" si="1"/>
        <v>5.7121000000000031</v>
      </c>
      <c r="H6" s="6">
        <v>77.3</v>
      </c>
      <c r="I6" s="6">
        <f t="shared" si="8"/>
        <v>7.230000000000004</v>
      </c>
      <c r="J6" s="7">
        <f t="shared" si="2"/>
        <v>52.272900000000057</v>
      </c>
      <c r="K6" s="6">
        <v>34.5</v>
      </c>
      <c r="L6" s="6">
        <f t="shared" si="3"/>
        <v>3.0100000000000016</v>
      </c>
      <c r="M6" s="6">
        <f t="shared" si="4"/>
        <v>9.0601000000000091</v>
      </c>
      <c r="N6" s="6">
        <v>67.099999999999994</v>
      </c>
      <c r="O6" s="3">
        <f t="shared" si="9"/>
        <v>4.3699999999999974</v>
      </c>
      <c r="P6" s="1">
        <f t="shared" si="5"/>
        <v>19.096899999999977</v>
      </c>
    </row>
    <row r="7" spans="1:23" ht="15.75" x14ac:dyDescent="0.25">
      <c r="A7" s="5">
        <v>2004</v>
      </c>
      <c r="B7" s="6">
        <v>51.7</v>
      </c>
      <c r="C7" s="7">
        <f t="shared" si="6"/>
        <v>8.4200000000000017</v>
      </c>
      <c r="D7" s="7">
        <f t="shared" si="0"/>
        <v>70.896400000000028</v>
      </c>
      <c r="E7" s="6">
        <v>40.5</v>
      </c>
      <c r="F7" s="6">
        <f t="shared" si="7"/>
        <v>1.990000000000002</v>
      </c>
      <c r="G7" s="7">
        <f t="shared" si="1"/>
        <v>3.9601000000000077</v>
      </c>
      <c r="H7" s="6">
        <v>75.099999999999994</v>
      </c>
      <c r="I7" s="6">
        <f t="shared" si="8"/>
        <v>5.0300000000000011</v>
      </c>
      <c r="J7" s="7">
        <f t="shared" si="2"/>
        <v>25.300900000000013</v>
      </c>
      <c r="K7" s="6">
        <v>35</v>
      </c>
      <c r="L7" s="6">
        <f t="shared" si="3"/>
        <v>3.5100000000000016</v>
      </c>
      <c r="M7" s="6">
        <f t="shared" si="4"/>
        <v>12.320100000000011</v>
      </c>
      <c r="N7" s="6">
        <v>65.8</v>
      </c>
      <c r="O7" s="3">
        <f t="shared" si="9"/>
        <v>3.0700000000000003</v>
      </c>
      <c r="P7" s="1">
        <f t="shared" si="5"/>
        <v>9.4249000000000009</v>
      </c>
    </row>
    <row r="8" spans="1:23" ht="15.75" x14ac:dyDescent="0.25">
      <c r="A8" s="5">
        <v>2005</v>
      </c>
      <c r="B8" s="6">
        <v>48.7</v>
      </c>
      <c r="C8" s="7">
        <f t="shared" si="6"/>
        <v>5.4200000000000017</v>
      </c>
      <c r="D8" s="7">
        <f t="shared" si="0"/>
        <v>29.376400000000018</v>
      </c>
      <c r="E8" s="6">
        <v>40.200000000000003</v>
      </c>
      <c r="F8" s="6">
        <f t="shared" si="7"/>
        <v>1.6900000000000048</v>
      </c>
      <c r="G8" s="7">
        <f t="shared" si="1"/>
        <v>2.8561000000000165</v>
      </c>
      <c r="H8" s="6">
        <v>73.7</v>
      </c>
      <c r="I8" s="6">
        <f t="shared" si="8"/>
        <v>3.6300000000000097</v>
      </c>
      <c r="J8" s="7">
        <f t="shared" si="2"/>
        <v>13.176900000000071</v>
      </c>
      <c r="K8" s="6">
        <v>33.799999999999997</v>
      </c>
      <c r="L8" s="6">
        <f t="shared" si="3"/>
        <v>2.3099999999999987</v>
      </c>
      <c r="M8" s="6">
        <f t="shared" si="4"/>
        <v>5.3360999999999938</v>
      </c>
      <c r="N8" s="6">
        <v>65.900000000000006</v>
      </c>
      <c r="O8" s="3">
        <f t="shared" si="9"/>
        <v>3.1700000000000088</v>
      </c>
      <c r="P8" s="1">
        <f t="shared" si="5"/>
        <v>10.048900000000057</v>
      </c>
    </row>
    <row r="9" spans="1:23" ht="15.75" x14ac:dyDescent="0.25">
      <c r="A9" s="5">
        <v>2006</v>
      </c>
      <c r="B9" s="6">
        <v>46.4</v>
      </c>
      <c r="C9" s="7">
        <f t="shared" si="6"/>
        <v>3.1199999999999974</v>
      </c>
      <c r="D9" s="7">
        <f t="shared" si="0"/>
        <v>9.7343999999999848</v>
      </c>
      <c r="E9" s="6">
        <v>39.799999999999997</v>
      </c>
      <c r="F9" s="6">
        <f t="shared" si="7"/>
        <v>1.2899999999999991</v>
      </c>
      <c r="G9" s="7">
        <f t="shared" si="1"/>
        <v>1.6640999999999977</v>
      </c>
      <c r="H9" s="6">
        <v>73.400000000000006</v>
      </c>
      <c r="I9" s="6">
        <f t="shared" si="8"/>
        <v>3.3300000000000125</v>
      </c>
      <c r="J9" s="7">
        <f t="shared" si="2"/>
        <v>11.088900000000084</v>
      </c>
      <c r="K9" s="6">
        <v>32</v>
      </c>
      <c r="L9" s="6">
        <f t="shared" si="3"/>
        <v>0.51000000000000156</v>
      </c>
      <c r="M9" s="6">
        <f t="shared" si="4"/>
        <v>0.26010000000000161</v>
      </c>
      <c r="N9" s="6">
        <v>65.8</v>
      </c>
      <c r="O9" s="3">
        <f t="shared" si="9"/>
        <v>3.0700000000000003</v>
      </c>
      <c r="P9" s="1">
        <f t="shared" si="5"/>
        <v>9.4249000000000009</v>
      </c>
    </row>
    <row r="10" spans="1:23" ht="15.75" x14ac:dyDescent="0.25">
      <c r="A10" s="5">
        <v>2007</v>
      </c>
      <c r="B10" s="6">
        <v>43.1</v>
      </c>
      <c r="C10" s="7">
        <f t="shared" si="6"/>
        <v>-0.17999999999999972</v>
      </c>
      <c r="D10" s="7">
        <f t="shared" si="0"/>
        <v>3.2399999999999901E-2</v>
      </c>
      <c r="E10" s="6">
        <v>38.799999999999997</v>
      </c>
      <c r="F10" s="6">
        <f t="shared" si="7"/>
        <v>0.28999999999999915</v>
      </c>
      <c r="G10" s="7">
        <f t="shared" si="1"/>
        <v>8.4099999999999508E-2</v>
      </c>
      <c r="H10" s="6">
        <v>71.2</v>
      </c>
      <c r="I10" s="6">
        <f t="shared" si="8"/>
        <v>1.1300000000000097</v>
      </c>
      <c r="J10" s="7">
        <f t="shared" si="2"/>
        <v>1.2769000000000219</v>
      </c>
      <c r="K10" s="6">
        <v>32.700000000000003</v>
      </c>
      <c r="L10" s="6">
        <f t="shared" si="3"/>
        <v>1.2100000000000044</v>
      </c>
      <c r="M10" s="6">
        <f t="shared" si="4"/>
        <v>1.4641000000000106</v>
      </c>
      <c r="N10" s="6">
        <v>65.2</v>
      </c>
      <c r="O10" s="3">
        <f t="shared" si="9"/>
        <v>2.470000000000006</v>
      </c>
      <c r="P10" s="1">
        <f t="shared" si="5"/>
        <v>6.1009000000000295</v>
      </c>
    </row>
    <row r="11" spans="1:23" ht="15.75" x14ac:dyDescent="0.25">
      <c r="A11" s="5">
        <v>2008</v>
      </c>
      <c r="B11" s="6">
        <v>45</v>
      </c>
      <c r="C11" s="7">
        <f t="shared" si="6"/>
        <v>1.7199999999999989</v>
      </c>
      <c r="D11" s="7">
        <f t="shared" si="0"/>
        <v>2.9583999999999961</v>
      </c>
      <c r="E11" s="6">
        <v>38.5</v>
      </c>
      <c r="F11" s="6">
        <f t="shared" si="7"/>
        <v>-9.9999999999980105E-3</v>
      </c>
      <c r="G11" s="7">
        <f t="shared" si="1"/>
        <v>9.9999999999960215E-5</v>
      </c>
      <c r="H11" s="6">
        <v>70.8</v>
      </c>
      <c r="I11" s="6">
        <f t="shared" si="8"/>
        <v>0.73000000000000398</v>
      </c>
      <c r="J11" s="7">
        <f t="shared" si="2"/>
        <v>0.53290000000000581</v>
      </c>
      <c r="K11" s="6">
        <v>32.200000000000003</v>
      </c>
      <c r="L11" s="6">
        <f t="shared" si="3"/>
        <v>0.71000000000000441</v>
      </c>
      <c r="M11" s="6">
        <f t="shared" si="4"/>
        <v>0.50410000000000621</v>
      </c>
      <c r="N11" s="6">
        <v>63.9</v>
      </c>
      <c r="O11" s="3">
        <f t="shared" si="9"/>
        <v>1.1700000000000017</v>
      </c>
      <c r="P11" s="1">
        <f t="shared" si="5"/>
        <v>1.368900000000004</v>
      </c>
    </row>
    <row r="12" spans="1:23" ht="15.75" x14ac:dyDescent="0.25">
      <c r="A12" s="5">
        <v>2009</v>
      </c>
      <c r="B12" s="6">
        <v>40.1</v>
      </c>
      <c r="C12" s="7">
        <f t="shared" si="6"/>
        <v>-3.1799999999999997</v>
      </c>
      <c r="D12" s="7">
        <f t="shared" si="0"/>
        <v>10.112399999999997</v>
      </c>
      <c r="E12" s="6">
        <v>39</v>
      </c>
      <c r="F12" s="6">
        <f t="shared" si="7"/>
        <v>0.49000000000000199</v>
      </c>
      <c r="G12" s="7">
        <f t="shared" si="1"/>
        <v>0.24010000000000195</v>
      </c>
      <c r="H12" s="6">
        <v>71.599999999999994</v>
      </c>
      <c r="I12" s="6">
        <f t="shared" si="8"/>
        <v>1.5300000000000011</v>
      </c>
      <c r="J12" s="7">
        <f t="shared" si="2"/>
        <v>2.3409000000000035</v>
      </c>
      <c r="K12" s="6">
        <v>31.8</v>
      </c>
      <c r="L12" s="6">
        <f t="shared" si="3"/>
        <v>0.31000000000000227</v>
      </c>
      <c r="M12" s="6">
        <f t="shared" si="4"/>
        <v>9.6100000000001407E-2</v>
      </c>
      <c r="N12" s="6">
        <v>63.1</v>
      </c>
      <c r="O12" s="3">
        <f t="shared" si="9"/>
        <v>0.37000000000000455</v>
      </c>
      <c r="P12" s="1">
        <f t="shared" si="5"/>
        <v>0.13690000000000335</v>
      </c>
    </row>
    <row r="13" spans="1:23" ht="15.75" x14ac:dyDescent="0.25">
      <c r="A13" s="5">
        <v>2010</v>
      </c>
      <c r="B13" s="6">
        <v>42.4</v>
      </c>
      <c r="C13" s="7">
        <f t="shared" si="6"/>
        <v>-0.88000000000000256</v>
      </c>
      <c r="D13" s="7">
        <f t="shared" si="0"/>
        <v>0.77440000000000453</v>
      </c>
      <c r="E13" s="6">
        <v>37</v>
      </c>
      <c r="F13" s="6">
        <f t="shared" si="7"/>
        <v>-1.509999999999998</v>
      </c>
      <c r="G13" s="7">
        <f t="shared" si="1"/>
        <v>2.2800999999999938</v>
      </c>
      <c r="H13" s="6">
        <v>67.8</v>
      </c>
      <c r="I13" s="6">
        <f t="shared" si="8"/>
        <v>-2.269999999999996</v>
      </c>
      <c r="J13" s="7">
        <f t="shared" si="2"/>
        <v>5.1528999999999821</v>
      </c>
      <c r="K13" s="6">
        <v>30.3</v>
      </c>
      <c r="L13" s="6">
        <f t="shared" si="3"/>
        <v>-1.1899999999999977</v>
      </c>
      <c r="M13" s="6">
        <f t="shared" si="4"/>
        <v>1.4160999999999946</v>
      </c>
      <c r="N13" s="6">
        <v>60.4</v>
      </c>
      <c r="O13" s="3">
        <f t="shared" si="9"/>
        <v>-2.3299999999999983</v>
      </c>
      <c r="P13" s="1">
        <f t="shared" si="5"/>
        <v>5.4288999999999916</v>
      </c>
    </row>
    <row r="14" spans="1:23" ht="15.75" x14ac:dyDescent="0.25">
      <c r="A14" s="5">
        <v>2011</v>
      </c>
      <c r="B14" s="6">
        <v>39.6</v>
      </c>
      <c r="C14" s="7">
        <f t="shared" si="6"/>
        <v>-3.6799999999999997</v>
      </c>
      <c r="D14" s="7">
        <f t="shared" si="0"/>
        <v>13.542399999999997</v>
      </c>
      <c r="E14" s="6">
        <v>36.6</v>
      </c>
      <c r="F14" s="6">
        <f t="shared" si="7"/>
        <v>-1.9099999999999966</v>
      </c>
      <c r="G14" s="7">
        <f t="shared" si="1"/>
        <v>3.648099999999987</v>
      </c>
      <c r="H14" s="6">
        <v>64.099999999999994</v>
      </c>
      <c r="I14" s="6">
        <f t="shared" si="8"/>
        <v>-5.9699999999999989</v>
      </c>
      <c r="J14" s="7">
        <f t="shared" si="2"/>
        <v>35.640899999999988</v>
      </c>
      <c r="K14" s="6">
        <v>29.4</v>
      </c>
      <c r="L14" s="6">
        <f t="shared" si="3"/>
        <v>-2.09</v>
      </c>
      <c r="M14" s="6">
        <f t="shared" si="4"/>
        <v>4.3680999999999992</v>
      </c>
      <c r="N14" s="6">
        <v>58.5</v>
      </c>
      <c r="O14" s="3">
        <f t="shared" si="9"/>
        <v>-4.2299999999999969</v>
      </c>
      <c r="P14" s="1">
        <f t="shared" si="5"/>
        <v>17.892899999999972</v>
      </c>
    </row>
    <row r="15" spans="1:23" ht="15.75" x14ac:dyDescent="0.25">
      <c r="A15" s="5">
        <v>2012</v>
      </c>
      <c r="B15" s="6">
        <v>36.6</v>
      </c>
      <c r="C15" s="7">
        <f t="shared" si="6"/>
        <v>-6.68</v>
      </c>
      <c r="D15" s="7">
        <f t="shared" si="0"/>
        <v>44.622399999999999</v>
      </c>
      <c r="E15" s="6">
        <v>36.700000000000003</v>
      </c>
      <c r="F15" s="6">
        <f t="shared" si="7"/>
        <v>-1.8099999999999952</v>
      </c>
      <c r="G15" s="7">
        <f t="shared" si="1"/>
        <v>3.2760999999999827</v>
      </c>
      <c r="H15" s="6">
        <v>64.3</v>
      </c>
      <c r="I15" s="6">
        <f t="shared" si="8"/>
        <v>-5.769999999999996</v>
      </c>
      <c r="J15" s="7">
        <f t="shared" si="2"/>
        <v>33.292899999999953</v>
      </c>
      <c r="K15" s="6">
        <v>28.2</v>
      </c>
      <c r="L15" s="6">
        <f t="shared" si="3"/>
        <v>-3.2899999999999991</v>
      </c>
      <c r="M15" s="6">
        <f t="shared" si="4"/>
        <v>10.824099999999994</v>
      </c>
      <c r="N15" s="6">
        <v>57.5</v>
      </c>
      <c r="O15" s="3">
        <f t="shared" si="9"/>
        <v>-5.2299999999999969</v>
      </c>
      <c r="P15" s="1">
        <f t="shared" si="5"/>
        <v>27.352899999999966</v>
      </c>
    </row>
    <row r="16" spans="1:23" ht="15.75" x14ac:dyDescent="0.25">
      <c r="A16" s="5">
        <v>2013</v>
      </c>
      <c r="B16" s="6">
        <v>39.9</v>
      </c>
      <c r="C16" s="7">
        <f t="shared" si="6"/>
        <v>-3.3800000000000026</v>
      </c>
      <c r="D16" s="7">
        <f t="shared" si="0"/>
        <v>11.424400000000018</v>
      </c>
      <c r="E16" s="6">
        <v>36.6</v>
      </c>
      <c r="F16" s="6">
        <f t="shared" si="7"/>
        <v>-1.9099999999999966</v>
      </c>
      <c r="G16" s="7">
        <f t="shared" si="1"/>
        <v>3.648099999999987</v>
      </c>
      <c r="H16" s="6">
        <v>60.5</v>
      </c>
      <c r="I16" s="6">
        <f t="shared" si="8"/>
        <v>-9.5699999999999932</v>
      </c>
      <c r="J16" s="7">
        <f t="shared" si="2"/>
        <v>91.584899999999863</v>
      </c>
      <c r="K16" s="6">
        <v>28.8</v>
      </c>
      <c r="L16" s="6">
        <f t="shared" si="3"/>
        <v>-2.6899999999999977</v>
      </c>
      <c r="M16" s="6">
        <f t="shared" si="4"/>
        <v>7.236099999999988</v>
      </c>
      <c r="N16" s="6">
        <v>56.3</v>
      </c>
      <c r="O16" s="3">
        <f t="shared" si="9"/>
        <v>-6.43</v>
      </c>
      <c r="P16" s="1">
        <f t="shared" si="5"/>
        <v>41.344899999999996</v>
      </c>
    </row>
    <row r="17" spans="1:16" ht="15.75" x14ac:dyDescent="0.25">
      <c r="A17" s="5">
        <v>2014</v>
      </c>
      <c r="B17" s="6">
        <v>32</v>
      </c>
      <c r="C17" s="7">
        <f t="shared" si="6"/>
        <v>-11.280000000000001</v>
      </c>
      <c r="D17" s="7">
        <f t="shared" si="0"/>
        <v>127.23840000000003</v>
      </c>
      <c r="E17" s="6">
        <v>34</v>
      </c>
      <c r="F17" s="6">
        <f t="shared" si="7"/>
        <v>-4.509999999999998</v>
      </c>
      <c r="G17" s="7">
        <f t="shared" si="1"/>
        <v>20.340099999999982</v>
      </c>
      <c r="H17" s="6">
        <v>61.3</v>
      </c>
      <c r="I17" s="6">
        <f t="shared" si="8"/>
        <v>-8.769999999999996</v>
      </c>
      <c r="J17" s="7">
        <f t="shared" si="2"/>
        <v>76.912899999999937</v>
      </c>
      <c r="K17" s="6">
        <v>26.8</v>
      </c>
      <c r="L17" s="6">
        <f t="shared" si="3"/>
        <v>-4.6899999999999977</v>
      </c>
      <c r="M17" s="6">
        <f t="shared" si="4"/>
        <v>21.996099999999977</v>
      </c>
      <c r="N17" s="6">
        <v>55.4</v>
      </c>
      <c r="O17" s="3">
        <f t="shared" si="9"/>
        <v>-7.3299999999999983</v>
      </c>
      <c r="P17" s="1">
        <f t="shared" si="5"/>
        <v>53.728899999999975</v>
      </c>
    </row>
    <row r="18" spans="1:16" ht="15.75" x14ac:dyDescent="0.25">
      <c r="A18" s="5">
        <v>2015</v>
      </c>
      <c r="B18" s="6">
        <v>38.700000000000003</v>
      </c>
      <c r="C18" s="7">
        <f t="shared" si="6"/>
        <v>-4.5799999999999983</v>
      </c>
      <c r="D18" s="7">
        <f t="shared" si="0"/>
        <v>20.976399999999984</v>
      </c>
      <c r="E18" s="6">
        <v>34.4</v>
      </c>
      <c r="F18" s="6">
        <f t="shared" si="7"/>
        <v>-4.1099999999999994</v>
      </c>
      <c r="G18" s="7">
        <f t="shared" si="1"/>
        <v>16.892099999999996</v>
      </c>
      <c r="H18" s="6">
        <v>57.4</v>
      </c>
      <c r="I18" s="6">
        <f t="shared" si="8"/>
        <v>-12.669999999999995</v>
      </c>
      <c r="J18" s="7">
        <f t="shared" si="2"/>
        <v>160.52889999999985</v>
      </c>
      <c r="K18" s="6">
        <v>26</v>
      </c>
      <c r="L18" s="6">
        <f t="shared" si="3"/>
        <v>-5.4899999999999984</v>
      </c>
      <c r="M18" s="6">
        <f t="shared" si="4"/>
        <v>30.140099999999983</v>
      </c>
      <c r="N18" s="6">
        <v>53.2</v>
      </c>
      <c r="O18" s="3">
        <f t="shared" si="9"/>
        <v>-9.529999999999994</v>
      </c>
      <c r="P18" s="1">
        <f t="shared" si="5"/>
        <v>90.820899999999881</v>
      </c>
    </row>
    <row r="19" spans="1:16" ht="15.75" x14ac:dyDescent="0.25">
      <c r="A19" s="8" t="s">
        <v>9</v>
      </c>
      <c r="B19" s="9">
        <f>SUM(B3:B18)</f>
        <v>692.4</v>
      </c>
      <c r="C19" s="9" t="s">
        <v>8</v>
      </c>
      <c r="D19" s="9">
        <f t="shared" ref="D19" si="10">SUM(D3:D18)</f>
        <v>415.79039999999998</v>
      </c>
      <c r="E19" s="9">
        <f t="shared" ref="E19" si="11">SUM(E3:E18)</f>
        <v>616.20000000000005</v>
      </c>
      <c r="F19" s="9" t="s">
        <v>8</v>
      </c>
      <c r="G19" s="12">
        <f t="shared" ref="G19" si="12">SUM(G3:G18)</f>
        <v>85.197599999999966</v>
      </c>
      <c r="H19" s="9">
        <f t="shared" ref="H19" si="13">SUM(H3:H18)</f>
        <v>1121.1000000000001</v>
      </c>
      <c r="I19" s="9" t="s">
        <v>8</v>
      </c>
      <c r="J19" s="9">
        <f t="shared" ref="J19" si="14">SUM(J3:J18)</f>
        <v>681.4344000000001</v>
      </c>
      <c r="K19" s="9">
        <f t="shared" ref="K19" si="15">SUM(K3:K18)</f>
        <v>503.9</v>
      </c>
      <c r="L19" s="9" t="s">
        <v>8</v>
      </c>
      <c r="M19" s="9">
        <f t="shared" ref="M19" si="16">SUM(M3:M18)</f>
        <v>125.98960000000002</v>
      </c>
      <c r="N19" s="9">
        <f t="shared" ref="N19" si="17">SUM(N3:N18)</f>
        <v>1003.6</v>
      </c>
      <c r="O19" s="9" t="s">
        <v>8</v>
      </c>
      <c r="P19" s="9">
        <f t="shared" ref="P19" si="18">SUM(P3:P18)</f>
        <v>392.43039999999996</v>
      </c>
    </row>
    <row r="20" spans="1:16" ht="15.75" x14ac:dyDescent="0.25">
      <c r="A20" s="3" t="s">
        <v>11</v>
      </c>
      <c r="B20" s="9" t="s">
        <v>8</v>
      </c>
      <c r="C20" s="10" t="s">
        <v>8</v>
      </c>
      <c r="D20" s="1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6" ht="15.75" x14ac:dyDescent="0.25">
      <c r="A21" s="3" t="s">
        <v>10</v>
      </c>
      <c r="B21" s="11">
        <f>(B19/16)</f>
        <v>43.274999999999999</v>
      </c>
      <c r="C21" s="3"/>
      <c r="D21" s="3"/>
      <c r="E21" s="11">
        <f t="shared" ref="E21:N21" si="19">(E19/16)</f>
        <v>38.512500000000003</v>
      </c>
      <c r="F21" s="3"/>
      <c r="G21" s="3"/>
      <c r="H21" s="11">
        <f t="shared" si="19"/>
        <v>70.068750000000009</v>
      </c>
      <c r="I21" s="3"/>
      <c r="J21" s="3"/>
      <c r="K21" s="11">
        <f t="shared" si="19"/>
        <v>31.493749999999999</v>
      </c>
      <c r="L21" s="3"/>
      <c r="M21" s="3"/>
      <c r="N21" s="11">
        <f t="shared" si="19"/>
        <v>62.725000000000001</v>
      </c>
      <c r="O21" s="3"/>
    </row>
    <row r="22" spans="1:16" ht="15.75" x14ac:dyDescent="0.25">
      <c r="A22" s="3" t="s">
        <v>12</v>
      </c>
      <c r="B22" s="3">
        <f>(42.4+43.1)/2</f>
        <v>42.75</v>
      </c>
      <c r="C22" s="3"/>
      <c r="D22" s="3"/>
      <c r="E22" s="3">
        <f>(38.8+39)/2</f>
        <v>38.9</v>
      </c>
      <c r="F22" s="3"/>
      <c r="G22" s="3"/>
      <c r="H22" s="3">
        <f>(71.2+71.6)/2</f>
        <v>71.400000000000006</v>
      </c>
      <c r="I22" s="3"/>
      <c r="J22" s="3"/>
      <c r="K22" s="3">
        <f>(32+32.2)/2</f>
        <v>32.1</v>
      </c>
      <c r="L22" s="3"/>
      <c r="M22" s="3"/>
      <c r="N22" s="3">
        <f>(63.9+65.2)/2</f>
        <v>64.55</v>
      </c>
      <c r="O22" s="3"/>
    </row>
    <row r="23" spans="1:16" ht="15.75" x14ac:dyDescent="0.25">
      <c r="A23" s="3" t="s">
        <v>13</v>
      </c>
      <c r="B23" s="3" t="s">
        <v>14</v>
      </c>
      <c r="C23" s="3"/>
      <c r="D23" s="3"/>
      <c r="E23" s="3">
        <v>36.6</v>
      </c>
      <c r="F23" s="3"/>
      <c r="G23" s="3"/>
      <c r="H23" s="13" t="s">
        <v>14</v>
      </c>
      <c r="I23" s="3"/>
      <c r="J23" s="3"/>
      <c r="K23" s="3">
        <v>34.1</v>
      </c>
      <c r="L23" s="3"/>
      <c r="M23" s="3"/>
      <c r="N23" s="3">
        <v>65.8</v>
      </c>
      <c r="O23" s="3"/>
    </row>
    <row r="25" spans="1:16" ht="18.75" x14ac:dyDescent="0.25">
      <c r="A25" t="s">
        <v>15</v>
      </c>
      <c r="C25" t="s">
        <v>8</v>
      </c>
      <c r="D25" s="1">
        <f>(D19/16)</f>
        <v>25.986899999999999</v>
      </c>
      <c r="E25" t="s">
        <v>8</v>
      </c>
      <c r="F25" t="s">
        <v>8</v>
      </c>
      <c r="G25" s="1">
        <f t="shared" ref="G25:P25" si="20">(G19/16)</f>
        <v>5.3248499999999979</v>
      </c>
      <c r="H25" t="s">
        <v>8</v>
      </c>
      <c r="I25" t="s">
        <v>8</v>
      </c>
      <c r="J25">
        <f t="shared" si="20"/>
        <v>42.589650000000006</v>
      </c>
      <c r="K25" t="s">
        <v>8</v>
      </c>
      <c r="L25" t="s">
        <v>8</v>
      </c>
      <c r="M25" s="1">
        <f t="shared" si="20"/>
        <v>7.8743500000000015</v>
      </c>
      <c r="N25" t="s">
        <v>8</v>
      </c>
      <c r="O25" t="s">
        <v>8</v>
      </c>
      <c r="P25" s="1">
        <f t="shared" si="20"/>
        <v>24.526899999999998</v>
      </c>
    </row>
    <row r="26" spans="1:16" ht="15.75" x14ac:dyDescent="0.25">
      <c r="A26" s="3" t="s">
        <v>16</v>
      </c>
    </row>
    <row r="28" spans="1:16" x14ac:dyDescent="0.25">
      <c r="A28" t="s">
        <v>19</v>
      </c>
      <c r="D28" s="1">
        <f>SQRT(D25)</f>
        <v>5.0977347910616144</v>
      </c>
      <c r="E28" t="s">
        <v>8</v>
      </c>
      <c r="F28" t="s">
        <v>8</v>
      </c>
      <c r="G28" s="1">
        <f t="shared" ref="G28:P28" si="21">SQRT(G25)</f>
        <v>2.3075636502597274</v>
      </c>
      <c r="H28" t="s">
        <v>8</v>
      </c>
      <c r="I28" t="s">
        <v>8</v>
      </c>
      <c r="J28" s="1">
        <f t="shared" si="21"/>
        <v>6.5260746241519492</v>
      </c>
      <c r="K28" t="s">
        <v>8</v>
      </c>
      <c r="L28" t="s">
        <v>8</v>
      </c>
      <c r="M28" s="1">
        <f t="shared" si="21"/>
        <v>2.8061272244857327</v>
      </c>
      <c r="N28" t="s">
        <v>8</v>
      </c>
      <c r="O28" t="s">
        <v>8</v>
      </c>
      <c r="P28" s="1">
        <f t="shared" si="21"/>
        <v>4.9524640331859047</v>
      </c>
    </row>
    <row r="30" spans="1:16" x14ac:dyDescent="0.25">
      <c r="A30" t="s">
        <v>20</v>
      </c>
      <c r="B30">
        <f>(51.7-32)</f>
        <v>19.700000000000003</v>
      </c>
      <c r="E30">
        <f>(41.8-34)</f>
        <v>7.7999999999999972</v>
      </c>
      <c r="H30">
        <f>(79-57.4)</f>
        <v>21.6</v>
      </c>
      <c r="K30">
        <f>(35-26)</f>
        <v>9</v>
      </c>
      <c r="N30">
        <f>(68.8-53.2)</f>
        <v>15.599999999999994</v>
      </c>
    </row>
  </sheetData>
  <mergeCells count="6">
    <mergeCell ref="B1:D1"/>
    <mergeCell ref="Q1:W1"/>
    <mergeCell ref="N1:O1"/>
    <mergeCell ref="K1:M1"/>
    <mergeCell ref="H1:J1"/>
    <mergeCell ref="E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D7BF13958C64483E7E107A08507EA" ma:contentTypeVersion="3698" ma:contentTypeDescription="Create a new document." ma:contentTypeScope="" ma:versionID="6b94ada1b72bf190a09154ed93d0560f">
  <xsd:schema xmlns:xsd="http://www.w3.org/2001/XMLSchema" xmlns:xs="http://www.w3.org/2001/XMLSchema" xmlns:p="http://schemas.microsoft.com/office/2006/metadata/properties" xmlns:ns1="http://schemas.microsoft.com/sharepoint/v3" xmlns:ns2="b457ba54-12e9-41a3-ab87-ffd5bc645430" targetNamespace="http://schemas.microsoft.com/office/2006/metadata/properties" ma:root="true" ma:fieldsID="7f8121a6f527224b7e8df51315020d65" ns1:_="" ns2:_="">
    <xsd:import namespace="http://schemas.microsoft.com/sharepoint/v3"/>
    <xsd:import namespace="b457ba54-12e9-41a3-ab87-ffd5bc645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7ba54-12e9-41a3-ab87-ffd5bc6454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15A37-1DE9-4B07-B8C7-35485EA2D54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3A28AD8-0416-4C93-813F-10909FD89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57ba54-12e9-41a3-ab87-ffd5bc645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6BD083-D7B8-44F4-A756-027FA613A2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Grand Canyon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Elissa Torres</dc:creator>
  <cp:lastModifiedBy>USER</cp:lastModifiedBy>
  <dcterms:created xsi:type="dcterms:W3CDTF">2019-01-10T21:52:07Z</dcterms:created>
  <dcterms:modified xsi:type="dcterms:W3CDTF">2020-08-19T18:37:47Z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0x010100911D7BF13958C64483E7E107A08507EA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BusinessValue">
    <vt:lpwstr>1;#Normal|581d4866-74cc-43f1-bef1-bb304cbfeaa5</vt:lpwstr>
  </property>
  <property fmtid="{D5CDD505-2E9C-101B-9397-08002B2CF9AE}" pid="6" name="SecurityClassification">
    <vt:lpwstr>2;#Internal|98311b30-b9e9-4d4f-9f64-0688c0d4a234</vt:lpwstr>
  </property>
  <property fmtid="{D5CDD505-2E9C-101B-9397-08002B2CF9AE}" pid="7" name="Order">
    <vt:r8>538200</vt:r8>
  </property>
  <property fmtid="{D5CDD505-2E9C-101B-9397-08002B2CF9AE}" pid="8" name="xd_ProgID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</Properties>
</file>